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spark/Downloads/"/>
    </mc:Choice>
  </mc:AlternateContent>
  <xr:revisionPtr revIDLastSave="0" documentId="13_ncr:1_{C62532EC-B414-844B-8416-C73ECD1BF915}" xr6:coauthVersionLast="47" xr6:coauthVersionMax="47" xr10:uidLastSave="{00000000-0000-0000-0000-000000000000}"/>
  <bookViews>
    <workbookView xWindow="2700" yWindow="500" windowWidth="28800" windowHeight="15980" xr2:uid="{F95B261C-3C1E-7C4A-B167-2F6380A1988C}"/>
  </bookViews>
  <sheets>
    <sheet name="Totals with Funding Sources" sheetId="3" r:id="rId1"/>
    <sheet name="Proposed LEAB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9" i="1"/>
  <c r="B21" i="1"/>
  <c r="B4" i="3"/>
  <c r="B24" i="1"/>
  <c r="B2" i="1"/>
  <c r="B14" i="1"/>
  <c r="B18" i="1"/>
  <c r="B17" i="1"/>
  <c r="B15" i="1"/>
  <c r="B10" i="1"/>
  <c r="B11" i="1"/>
  <c r="B5" i="1"/>
  <c r="B4" i="1"/>
  <c r="B3" i="1"/>
  <c r="B2" i="3" s="1"/>
  <c r="B22" i="1" l="1"/>
  <c r="B5" i="3" s="1"/>
  <c r="B6" i="3" s="1"/>
  <c r="B7" i="3" s="1"/>
  <c r="B19" i="1"/>
  <c r="B20" i="1" s="1"/>
</calcChain>
</file>

<file path=xl/sharedStrings.xml><?xml version="1.0" encoding="utf-8"?>
<sst xmlns="http://schemas.openxmlformats.org/spreadsheetml/2006/main" count="71" uniqueCount="63">
  <si>
    <t xml:space="preserve">2022 CES Evaluation Implementation Committee </t>
  </si>
  <si>
    <t>Shared Housing Committee/Initiative</t>
  </si>
  <si>
    <t>Bridge Learning Management System Committee/Initiative</t>
  </si>
  <si>
    <t>YAB Outreach/Youth Initiative</t>
  </si>
  <si>
    <r>
      <t xml:space="preserve">Funding Committee Work </t>
    </r>
    <r>
      <rPr>
        <sz val="12"/>
        <color theme="1"/>
        <rFont val="Calibri"/>
        <family val="2"/>
        <scheme val="minor"/>
      </rPr>
      <t>(HHAP-5 Planning Subcommittees, ERF-3 Planning, etc.)</t>
    </r>
  </si>
  <si>
    <t>Technology- Annual Fees (hot spot $50/pp), licenses, protection plans, etc.)</t>
  </si>
  <si>
    <t>CoC-Mandated Training Support</t>
  </si>
  <si>
    <t>$20 flat fee stipend amount, 12 members</t>
  </si>
  <si>
    <r>
      <t>Monthly Meeting Stipends</t>
    </r>
    <r>
      <rPr>
        <sz val="12"/>
        <color theme="1"/>
        <rFont val="Calibri"/>
        <family val="2"/>
        <scheme val="minor"/>
      </rPr>
      <t xml:space="preserve"> (12 members at $60/mo: 3 hours a month for meetings (LEAB has two 1.5 hour meetings a month))</t>
    </r>
  </si>
  <si>
    <r>
      <t xml:space="preserve">Once a Month Hybrid Meeting Transportation </t>
    </r>
    <r>
      <rPr>
        <sz val="12"/>
        <rFont val="Calibri"/>
        <family val="2"/>
        <scheme val="minor"/>
      </rPr>
      <t>(</t>
    </r>
    <r>
      <rPr>
        <sz val="12"/>
        <rFont val="Calibri (Body)"/>
      </rPr>
      <t>7</t>
    </r>
    <r>
      <rPr>
        <sz val="12"/>
        <rFont val="Calibri"/>
        <family val="2"/>
        <scheme val="minor"/>
      </rPr>
      <t xml:space="preserve"> Members x $30 ride share (round trip total within Fresno), 3 Members x $75 ride share (round trip total- Madera/rural for 3 members, assume some members call in virtually each month or don't attend).</t>
    </r>
  </si>
  <si>
    <r>
      <t xml:space="preserve">Resolve Meeting Barriers (Childcare- virtual and in-person for 1 member), Meeting Food </t>
    </r>
    <r>
      <rPr>
        <sz val="12"/>
        <rFont val="Calibri (Body)"/>
      </rPr>
      <t>($120/mo for 4 hours of childcare for 1 member for meetings, $150 food at 1 in-person/hybrid meeting a month)</t>
    </r>
    <r>
      <rPr>
        <b/>
        <sz val="12"/>
        <rFont val="Calibri"/>
        <family val="2"/>
        <scheme val="minor"/>
      </rPr>
      <t xml:space="preserve"> </t>
    </r>
  </si>
  <si>
    <t>Technology One Time Costs (laptops ($600pp), hot spots ($130pp))</t>
  </si>
  <si>
    <t>Technology One Time Costs - License and Protection plan purchases/costs</t>
  </si>
  <si>
    <r>
      <t xml:space="preserve">New Member Orientations </t>
    </r>
    <r>
      <rPr>
        <sz val="12"/>
        <color theme="1"/>
        <rFont val="Calibri"/>
        <family val="2"/>
        <scheme val="minor"/>
      </rPr>
      <t>(assumes 4 new members x 1 hour orientation each)</t>
    </r>
  </si>
  <si>
    <r>
      <rPr>
        <b/>
        <sz val="12"/>
        <color theme="1"/>
        <rFont val="Calibri"/>
        <family val="2"/>
        <scheme val="minor"/>
      </rPr>
      <t>HUD NOFO Review and Rank Panel</t>
    </r>
    <r>
      <rPr>
        <sz val="12"/>
        <color theme="1"/>
        <rFont val="Calibri"/>
        <family val="2"/>
        <scheme val="minor"/>
      </rPr>
      <t xml:space="preserve"> (estimated 12 hours of meeting, 20 hours of pre-scoring)</t>
    </r>
  </si>
  <si>
    <r>
      <rPr>
        <b/>
        <sz val="12"/>
        <color theme="1"/>
        <rFont val="Calibri"/>
        <family val="2"/>
        <scheme val="minor"/>
      </rPr>
      <t>HUD CoC NOFO Appeals Panel</t>
    </r>
    <r>
      <rPr>
        <sz val="12"/>
        <color theme="1"/>
        <rFont val="Calibri"/>
        <family val="2"/>
        <scheme val="minor"/>
      </rPr>
      <t xml:space="preserve"> (2 members for 3 hours)</t>
    </r>
  </si>
  <si>
    <r>
      <rPr>
        <b/>
        <sz val="12"/>
        <color theme="1"/>
        <rFont val="Calibri"/>
        <family val="2"/>
        <scheme val="minor"/>
      </rPr>
      <t>Authentic Engagement of People with Lived Experience Training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+ LEAB Panel for CoC re: LEABs/LE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rFont val="Calibri (Body)"/>
      </rPr>
      <t>(estimates two 1.5 hour prep meetings for 3 members + 3 presenters at 2-hour training)</t>
    </r>
  </si>
  <si>
    <t>Madera Strategic Plan Implementation Committees</t>
  </si>
  <si>
    <t>Or other activities as approved by the CoC Officers upon LEAB member request.</t>
  </si>
  <si>
    <t>Initiatives for LEAB members to work on for part of their 10/hours a month (per Row 18)</t>
  </si>
  <si>
    <t>CoC Standing Committee/Workgroup Meetings (HMIS, CES, Governance, System Performance Measurements Workgroup, Grant Spend Workgroup, Advocacy Workgroup)</t>
  </si>
  <si>
    <t>New Standardized Assessment Tool or Survey Committee/Initative</t>
  </si>
  <si>
    <t>Jurisdictional Funding Panels not otherwise budgeted for (i.e., without a direct CoC allocation)</t>
  </si>
  <si>
    <t xml:space="preserve">2023 CES Evaluation Lived Experience Feedback Process Development Support </t>
  </si>
  <si>
    <r>
      <t>PIT Count Planning</t>
    </r>
    <r>
      <rPr>
        <sz val="12"/>
        <rFont val="Calibri (Body)"/>
      </rPr>
      <t xml:space="preserve"> and PIT Count (or Youth PIT Count)</t>
    </r>
  </si>
  <si>
    <t>CoC Member Dues</t>
  </si>
  <si>
    <r>
      <t xml:space="preserve">HUD Youth Capacity Building NOFO </t>
    </r>
    <r>
      <rPr>
        <i/>
        <sz val="12"/>
        <rFont val="Calibri (Body)"/>
      </rPr>
      <t>(We don't know anything about this NOFO - work LEAB stipends into the budget for applying for this NOFO)</t>
    </r>
  </si>
  <si>
    <r>
      <t xml:space="preserve">HUD PSH Development NOFO </t>
    </r>
    <r>
      <rPr>
        <i/>
        <sz val="12"/>
        <rFont val="Calibri (Body)"/>
      </rPr>
      <t>(We don't know anything about this NOFO - work LEAB stipends into the budget for applying for this NOFO)</t>
    </r>
  </si>
  <si>
    <r>
      <t xml:space="preserve">Local/State (Madera and Fresno) Funding Review and Rank Panels </t>
    </r>
    <r>
      <rPr>
        <sz val="12"/>
        <color theme="1"/>
        <rFont val="Calibri"/>
        <family val="2"/>
        <scheme val="minor"/>
      </rPr>
      <t>(HHAP and funding sources with CoC allocations only, otherwise covered as part of Members' 10 hours- see row 18 below)</t>
    </r>
    <r>
      <rPr>
        <b/>
        <sz val="12"/>
        <color theme="1"/>
        <rFont val="Calibri"/>
        <family val="2"/>
        <scheme val="minor"/>
      </rPr>
      <t xml:space="preserve"> </t>
    </r>
  </si>
  <si>
    <t>Budgeted for by Madera</t>
  </si>
  <si>
    <r>
      <rPr>
        <b/>
        <sz val="12"/>
        <color theme="1"/>
        <rFont val="Calibri"/>
        <family val="2"/>
        <scheme val="minor"/>
      </rPr>
      <t>10 hours a month of LEAB member self-selected work</t>
    </r>
    <r>
      <rPr>
        <sz val="12"/>
        <color theme="1"/>
        <rFont val="Calibri"/>
        <family val="2"/>
        <scheme val="minor"/>
      </rPr>
      <t xml:space="preserve"> on CoC initiatives/Committees (see below)  </t>
    </r>
  </si>
  <si>
    <r>
      <t xml:space="preserve">NAEH Conference Budget </t>
    </r>
    <r>
      <rPr>
        <sz val="12"/>
        <color theme="1"/>
        <rFont val="Calibri"/>
        <family val="2"/>
        <scheme val="minor"/>
      </rPr>
      <t>(3 members at estimated $3,500 cost per person for DC conference, 3 members at estimated $1,500 per person for CA conference)</t>
    </r>
  </si>
  <si>
    <r>
      <rPr>
        <b/>
        <sz val="12"/>
        <color theme="1"/>
        <rFont val="Calibri"/>
        <family val="2"/>
        <scheme val="minor"/>
      </rPr>
      <t>CoC Member Dues</t>
    </r>
    <r>
      <rPr>
        <sz val="12"/>
        <color theme="1"/>
        <rFont val="Calibri"/>
        <family val="2"/>
        <scheme val="minor"/>
      </rPr>
      <t>, CoC Planning Grant, HHAP, HHIP</t>
    </r>
  </si>
  <si>
    <t>CoC Planning Grant</t>
  </si>
  <si>
    <r>
      <t xml:space="preserve">CoC Member Dues, CoC Planning Grant, </t>
    </r>
    <r>
      <rPr>
        <b/>
        <sz val="12"/>
        <color theme="1"/>
        <rFont val="Calibri"/>
        <family val="2"/>
        <scheme val="minor"/>
      </rPr>
      <t>HHAP</t>
    </r>
    <r>
      <rPr>
        <sz val="12"/>
        <color theme="1"/>
        <rFont val="Calibri"/>
        <family val="2"/>
        <scheme val="minor"/>
      </rPr>
      <t>, HHIP</t>
    </r>
  </si>
  <si>
    <r>
      <rPr>
        <b/>
        <sz val="12"/>
        <color rgb="FF000000"/>
        <rFont val="Calibri"/>
        <family val="2"/>
        <scheme val="minor"/>
      </rPr>
      <t>CoC Member Dues</t>
    </r>
    <r>
      <rPr>
        <sz val="12"/>
        <color rgb="FF000000"/>
        <rFont val="Calibri"/>
        <family val="2"/>
        <scheme val="minor"/>
      </rPr>
      <t>, CoC Planning Grant, HHAP, HHIP</t>
    </r>
  </si>
  <si>
    <t>2024 TOTAL</t>
  </si>
  <si>
    <t>ANNUAL FIXED COSTS TOTAL</t>
  </si>
  <si>
    <t>$10,000 are one-time technology costs</t>
  </si>
  <si>
    <t>2024 CoC Member Dues Total</t>
  </si>
  <si>
    <t>Includes $10,080 of Row 18</t>
  </si>
  <si>
    <t>Includes $18,720 of Row 18 (half of total costs of Row 1 and Row 18 combined into one line item)</t>
  </si>
  <si>
    <t>HHAP Total for LEAB</t>
  </si>
  <si>
    <t>Proposed LEAB Budget</t>
  </si>
  <si>
    <t>HHAP Funds</t>
  </si>
  <si>
    <r>
      <t xml:space="preserve">CoC Member Dues, CoC Planning Grant, HHAP, </t>
    </r>
    <r>
      <rPr>
        <b/>
        <sz val="12"/>
        <color theme="1"/>
        <rFont val="Calibri"/>
        <family val="2"/>
        <scheme val="minor"/>
      </rPr>
      <t>HHIP (CoC Infrastructure Line Item)</t>
    </r>
  </si>
  <si>
    <r>
      <t xml:space="preserve">CoC Member Dues, CoC Planning Grant, </t>
    </r>
    <r>
      <rPr>
        <b/>
        <sz val="12"/>
        <color rgb="FF000000"/>
        <rFont val="Calibri"/>
        <family val="2"/>
        <scheme val="minor"/>
      </rPr>
      <t>HHAP,</t>
    </r>
    <r>
      <rPr>
        <sz val="12"/>
        <color rgb="FF000000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HHIP (CoC Infrastructure Line Item)</t>
    </r>
  </si>
  <si>
    <r>
      <rPr>
        <b/>
        <sz val="12"/>
        <color theme="1"/>
        <rFont val="Calibri"/>
        <family val="2"/>
        <scheme val="minor"/>
      </rPr>
      <t>CoC Member Dues</t>
    </r>
    <r>
      <rPr>
        <sz val="12"/>
        <color theme="1"/>
        <rFont val="Calibri"/>
        <family val="2"/>
        <scheme val="minor"/>
      </rPr>
      <t xml:space="preserve">, CoC Planning Grant, HHAP, HHIP </t>
    </r>
  </si>
  <si>
    <r>
      <t xml:space="preserve">CoC Member Dues, CoC Planning Grant, HHAP </t>
    </r>
    <r>
      <rPr>
        <b/>
        <sz val="12"/>
        <color theme="1"/>
        <rFont val="Calibri"/>
        <family val="2"/>
        <scheme val="minor"/>
      </rPr>
      <t>HHIP (CoC Infrastructure Line Item)</t>
    </r>
  </si>
  <si>
    <t>HHIP Funds (CoC Infrastructure Line Item)</t>
  </si>
  <si>
    <t>HHIP CoC Infrastructure Total</t>
  </si>
  <si>
    <t>2024 CoC Planning Grant Total</t>
  </si>
  <si>
    <t>Unknown future PSH Development and Youth Capacity Building NOFO costs to be billed here.</t>
  </si>
  <si>
    <t>CoC Planning Grant*</t>
  </si>
  <si>
    <t>*PSH Development NOFO, Youth Capacity Building NOFO, YAB Work Related to Youth PIT Count will be budgeted for later and likely paid out of the CoC Planning Grant</t>
  </si>
  <si>
    <t>CoC Membership Dues**</t>
  </si>
  <si>
    <t>Eligible Funding Sources (Bolded = used in budgeting)</t>
  </si>
  <si>
    <t>HHIP then CoC Planning Grant long term</t>
  </si>
  <si>
    <r>
      <t>CoC LEAB Board Member CoC Meeting Attendance</t>
    </r>
    <r>
      <rPr>
        <sz val="12"/>
        <color theme="1"/>
        <rFont val="Calibri"/>
        <family val="2"/>
        <scheme val="minor"/>
      </rPr>
      <t xml:space="preserve"> (1 Member, 2 2-hour meetings a month and CoC Chair check ins monthly)</t>
    </r>
  </si>
  <si>
    <t>Total with full staff line item included in LEAB budget for CoC approval.</t>
  </si>
  <si>
    <r>
      <t xml:space="preserve">Staff with Lived Experience for LEAB and YAB </t>
    </r>
    <r>
      <rPr>
        <sz val="12"/>
        <color theme="1"/>
        <rFont val="Calibri"/>
        <family val="2"/>
        <scheme val="minor"/>
      </rPr>
      <t xml:space="preserve">($25/hour + full benefits package (13% taxes, $500/mo for benefits, $600 cell service, $800 mileage, +$3200 fixed one-year technology cost)  - </t>
    </r>
    <r>
      <rPr>
        <b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(need to reduce turnover in this position as much as possible)</t>
    </r>
  </si>
  <si>
    <t xml:space="preserve">**Includes the one-time purchase of 12 laptops and 12 hot spots (with associated licenses and protection plans) </t>
  </si>
  <si>
    <t>Total (includes .5 staff with .5 staff being allocated to the YAB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</si>
</sst>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 (Body)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name val="Calibri (Body)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6" fontId="0" fillId="0" borderId="1" xfId="0" applyNumberForma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6" fontId="1" fillId="3" borderId="1" xfId="0" applyNumberFormat="1" applyFont="1" applyFill="1" applyBorder="1" applyAlignment="1">
      <alignment horizontal="center" wrapText="1"/>
    </xf>
    <xf numFmtId="6" fontId="0" fillId="0" borderId="0" xfId="0" applyNumberFormat="1" applyAlignment="1">
      <alignment horizontal="center" wrapText="1"/>
    </xf>
    <xf numFmtId="6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6" fontId="1" fillId="0" borderId="1" xfId="0" applyNumberFormat="1" applyFont="1" applyBorder="1" applyAlignment="1">
      <alignment horizontal="center" wrapText="1"/>
    </xf>
    <xf numFmtId="6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6" fontId="0" fillId="0" borderId="1" xfId="0" applyNumberFormat="1" applyBorder="1" applyAlignment="1">
      <alignment horizontal="center"/>
    </xf>
    <xf numFmtId="6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6" fontId="9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38492-986E-4E4B-BD28-4F020600D4C1}">
  <dimension ref="A1:B12"/>
  <sheetViews>
    <sheetView tabSelected="1" zoomScale="140" zoomScaleNormal="1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2" sqref="C12"/>
    </sheetView>
  </sheetViews>
  <sheetFormatPr baseColWidth="10" defaultRowHeight="16" x14ac:dyDescent="0.2"/>
  <cols>
    <col min="1" max="1" width="36.6640625" customWidth="1"/>
    <col min="2" max="2" width="25" customWidth="1"/>
  </cols>
  <sheetData>
    <row r="1" spans="1:2" x14ac:dyDescent="0.2">
      <c r="A1" s="18"/>
      <c r="B1" s="19" t="s">
        <v>43</v>
      </c>
    </row>
    <row r="2" spans="1:2" x14ac:dyDescent="0.2">
      <c r="A2" s="20" t="s">
        <v>55</v>
      </c>
      <c r="B2" s="21">
        <f>'Proposed LEAB Budget'!B21</f>
        <v>33460</v>
      </c>
    </row>
    <row r="3" spans="1:2" x14ac:dyDescent="0.2">
      <c r="A3" s="20" t="s">
        <v>53</v>
      </c>
      <c r="B3" s="21">
        <v>0</v>
      </c>
    </row>
    <row r="4" spans="1:2" x14ac:dyDescent="0.2">
      <c r="A4" s="20" t="s">
        <v>44</v>
      </c>
      <c r="B4" s="21">
        <f>'Proposed LEAB Budget'!B24</f>
        <v>20720</v>
      </c>
    </row>
    <row r="5" spans="1:2" x14ac:dyDescent="0.2">
      <c r="A5" s="20" t="s">
        <v>49</v>
      </c>
      <c r="B5" s="21">
        <f>'Proposed LEAB Budget'!B22+'Proposed LEAB Budget'!B26/2</f>
        <v>66210</v>
      </c>
    </row>
    <row r="6" spans="1:2" ht="34" x14ac:dyDescent="0.2">
      <c r="A6" s="28" t="s">
        <v>62</v>
      </c>
      <c r="B6" s="22">
        <f>SUM(B2:B5)</f>
        <v>120390</v>
      </c>
    </row>
    <row r="7" spans="1:2" ht="34" x14ac:dyDescent="0.2">
      <c r="A7" s="24" t="s">
        <v>59</v>
      </c>
      <c r="B7" s="25">
        <f>B6+'Proposed LEAB Budget'!B26/2</f>
        <v>158160</v>
      </c>
    </row>
    <row r="8" spans="1:2" x14ac:dyDescent="0.2">
      <c r="A8" s="18"/>
      <c r="B8" s="18"/>
    </row>
    <row r="9" spans="1:2" x14ac:dyDescent="0.2">
      <c r="A9" s="18"/>
      <c r="B9" s="18"/>
    </row>
    <row r="10" spans="1:2" x14ac:dyDescent="0.2">
      <c r="A10" s="18"/>
      <c r="B10" s="18"/>
    </row>
    <row r="11" spans="1:2" ht="85" x14ac:dyDescent="0.2">
      <c r="A11" s="3" t="s">
        <v>54</v>
      </c>
    </row>
    <row r="12" spans="1:2" ht="51" x14ac:dyDescent="0.2">
      <c r="A12" s="3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DA1F-61F5-C149-9039-C3152E7B7C8B}">
  <dimension ref="A1:E40"/>
  <sheetViews>
    <sheetView zoomScale="138" zoomScaleNormal="150"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30" sqref="B30"/>
    </sheetView>
  </sheetViews>
  <sheetFormatPr baseColWidth="10" defaultRowHeight="16" x14ac:dyDescent="0.2"/>
  <cols>
    <col min="1" max="1" width="55" style="1" customWidth="1"/>
    <col min="2" max="2" width="20" style="1" customWidth="1"/>
    <col min="3" max="3" width="40.6640625" style="1" customWidth="1"/>
    <col min="4" max="4" width="14.1640625" style="1" customWidth="1"/>
    <col min="5" max="5" width="38" style="1" customWidth="1"/>
    <col min="6" max="16384" width="10.83203125" style="1"/>
  </cols>
  <sheetData>
    <row r="1" spans="1:5" ht="63" customHeight="1" x14ac:dyDescent="0.2">
      <c r="A1" s="3"/>
      <c r="B1" s="2" t="s">
        <v>7</v>
      </c>
      <c r="C1" s="11" t="s">
        <v>56</v>
      </c>
      <c r="D1" s="10"/>
      <c r="E1" s="23" t="s">
        <v>19</v>
      </c>
    </row>
    <row r="2" spans="1:5" ht="85" x14ac:dyDescent="0.2">
      <c r="A2" s="4" t="s">
        <v>8</v>
      </c>
      <c r="B2" s="5">
        <f>(60*12)*12</f>
        <v>8640</v>
      </c>
      <c r="C2" s="3" t="s">
        <v>45</v>
      </c>
      <c r="D2" s="12"/>
      <c r="E2" s="12" t="s">
        <v>20</v>
      </c>
    </row>
    <row r="3" spans="1:5" ht="85" x14ac:dyDescent="0.2">
      <c r="A3" s="4" t="s">
        <v>9</v>
      </c>
      <c r="B3" s="5">
        <f>(7*30)*12+12*(3*75)</f>
        <v>5220</v>
      </c>
      <c r="C3" s="3" t="s">
        <v>32</v>
      </c>
      <c r="D3" s="12"/>
      <c r="E3" s="12" t="s">
        <v>1</v>
      </c>
    </row>
    <row r="4" spans="1:5" ht="68" x14ac:dyDescent="0.2">
      <c r="A4" s="4" t="s">
        <v>10</v>
      </c>
      <c r="B4" s="5">
        <f>12*(120*1)+(12*150)</f>
        <v>3240</v>
      </c>
      <c r="C4" s="4" t="s">
        <v>25</v>
      </c>
      <c r="D4" s="12"/>
      <c r="E4" s="12" t="s">
        <v>21</v>
      </c>
    </row>
    <row r="5" spans="1:5" ht="34" x14ac:dyDescent="0.2">
      <c r="A5" s="4" t="s">
        <v>11</v>
      </c>
      <c r="B5" s="9">
        <f>(600*12) + (130*12)</f>
        <v>8760</v>
      </c>
      <c r="C5" s="3" t="s">
        <v>47</v>
      </c>
      <c r="D5" s="12"/>
      <c r="E5" s="12" t="s">
        <v>2</v>
      </c>
    </row>
    <row r="6" spans="1:5" ht="34" x14ac:dyDescent="0.2">
      <c r="A6" s="4" t="s">
        <v>12</v>
      </c>
      <c r="B6" s="9">
        <v>1240</v>
      </c>
      <c r="C6" s="3" t="s">
        <v>47</v>
      </c>
      <c r="D6" s="12"/>
      <c r="E6" s="12" t="s">
        <v>3</v>
      </c>
    </row>
    <row r="7" spans="1:5" ht="51" x14ac:dyDescent="0.2">
      <c r="A7" s="4" t="s">
        <v>5</v>
      </c>
      <c r="B7" s="9">
        <v>7200</v>
      </c>
      <c r="C7" s="3" t="s">
        <v>45</v>
      </c>
      <c r="D7" s="12"/>
      <c r="E7" s="12" t="s">
        <v>22</v>
      </c>
    </row>
    <row r="8" spans="1:5" ht="34" x14ac:dyDescent="0.2">
      <c r="A8" s="4" t="s">
        <v>13</v>
      </c>
      <c r="B8" s="5">
        <v>80</v>
      </c>
      <c r="C8" s="3" t="s">
        <v>45</v>
      </c>
      <c r="D8" s="12"/>
      <c r="E8" s="12" t="s">
        <v>23</v>
      </c>
    </row>
    <row r="9" spans="1:5" ht="65" customHeight="1" x14ac:dyDescent="0.2">
      <c r="A9" s="4" t="s">
        <v>58</v>
      </c>
      <c r="B9" s="5">
        <f>12*(80*1) + 12*20</f>
        <v>1200</v>
      </c>
      <c r="C9" s="3" t="s">
        <v>48</v>
      </c>
      <c r="D9" s="12"/>
      <c r="E9" s="12" t="s">
        <v>0</v>
      </c>
    </row>
    <row r="10" spans="1:5" ht="51" x14ac:dyDescent="0.2">
      <c r="A10" s="3" t="s">
        <v>14</v>
      </c>
      <c r="B10" s="5">
        <f>(12*20) + (20*20)</f>
        <v>640</v>
      </c>
      <c r="C10" s="3" t="s">
        <v>45</v>
      </c>
      <c r="D10" s="12"/>
      <c r="E10" s="12" t="s">
        <v>4</v>
      </c>
    </row>
    <row r="11" spans="1:5" ht="34" x14ac:dyDescent="0.2">
      <c r="A11" s="3" t="s">
        <v>15</v>
      </c>
      <c r="B11" s="5">
        <f>2*(2*60)</f>
        <v>240</v>
      </c>
      <c r="C11" s="3" t="s">
        <v>45</v>
      </c>
      <c r="D11" s="12"/>
      <c r="E11" s="12" t="s">
        <v>6</v>
      </c>
    </row>
    <row r="12" spans="1:5" ht="51" x14ac:dyDescent="0.2">
      <c r="A12" s="4" t="s">
        <v>26</v>
      </c>
      <c r="B12" s="5">
        <v>0</v>
      </c>
      <c r="C12" s="3" t="s">
        <v>33</v>
      </c>
      <c r="D12" s="12"/>
      <c r="E12" s="12" t="s">
        <v>24</v>
      </c>
    </row>
    <row r="13" spans="1:5" ht="51" x14ac:dyDescent="0.2">
      <c r="A13" s="4" t="s">
        <v>27</v>
      </c>
      <c r="B13" s="5">
        <v>0</v>
      </c>
      <c r="C13" s="3" t="s">
        <v>33</v>
      </c>
      <c r="D13" s="12"/>
      <c r="E13" s="12" t="s">
        <v>18</v>
      </c>
    </row>
    <row r="14" spans="1:5" ht="68" x14ac:dyDescent="0.2">
      <c r="A14" s="4" t="s">
        <v>28</v>
      </c>
      <c r="B14" s="9">
        <f>(51*20) + (35*20) + (14*20)</f>
        <v>2000</v>
      </c>
      <c r="C14" s="3" t="s">
        <v>34</v>
      </c>
    </row>
    <row r="15" spans="1:5" ht="68" x14ac:dyDescent="0.2">
      <c r="A15" s="3" t="s">
        <v>16</v>
      </c>
      <c r="B15" s="5">
        <f>3*(2*30) + (3*60)</f>
        <v>360</v>
      </c>
      <c r="C15" s="3" t="s">
        <v>45</v>
      </c>
      <c r="D15" s="14"/>
    </row>
    <row r="16" spans="1:5" ht="17" x14ac:dyDescent="0.2">
      <c r="A16" s="4" t="s">
        <v>17</v>
      </c>
      <c r="B16" s="5">
        <v>0</v>
      </c>
      <c r="C16" s="3" t="s">
        <v>29</v>
      </c>
    </row>
    <row r="17" spans="1:4" ht="51" x14ac:dyDescent="0.2">
      <c r="A17" s="4" t="s">
        <v>31</v>
      </c>
      <c r="B17" s="5">
        <f>(3*3500) + (3*1500)</f>
        <v>15000</v>
      </c>
      <c r="C17" s="13" t="s">
        <v>35</v>
      </c>
      <c r="D17" s="14"/>
    </row>
    <row r="18" spans="1:4" ht="34" x14ac:dyDescent="0.2">
      <c r="A18" s="3" t="s">
        <v>30</v>
      </c>
      <c r="B18" s="5">
        <f>12*(200*12)</f>
        <v>28800</v>
      </c>
      <c r="C18" s="13" t="s">
        <v>46</v>
      </c>
      <c r="D18" s="14"/>
    </row>
    <row r="19" spans="1:4" ht="17" x14ac:dyDescent="0.2">
      <c r="A19" s="6" t="s">
        <v>36</v>
      </c>
      <c r="B19" s="7">
        <f>SUM(B2:B18)</f>
        <v>82620</v>
      </c>
      <c r="C19" s="3" t="s">
        <v>38</v>
      </c>
    </row>
    <row r="20" spans="1:4" ht="17" x14ac:dyDescent="0.2">
      <c r="A20" s="6" t="s">
        <v>37</v>
      </c>
      <c r="B20" s="7">
        <f>B19-B5-B6</f>
        <v>72620</v>
      </c>
      <c r="C20" s="3"/>
    </row>
    <row r="21" spans="1:4" ht="17" x14ac:dyDescent="0.2">
      <c r="A21" s="15" t="s">
        <v>39</v>
      </c>
      <c r="B21" s="16">
        <f>B3+B4+B5+B6+B17</f>
        <v>33460</v>
      </c>
      <c r="C21" s="3" t="s">
        <v>38</v>
      </c>
    </row>
    <row r="22" spans="1:4" ht="17" x14ac:dyDescent="0.2">
      <c r="A22" s="15" t="s">
        <v>50</v>
      </c>
      <c r="B22" s="16">
        <f>B2+B7+B8+B9+B10+B11+B15+B18-18720</f>
        <v>28440</v>
      </c>
      <c r="C22" s="3" t="s">
        <v>40</v>
      </c>
    </row>
    <row r="23" spans="1:4" ht="34" x14ac:dyDescent="0.2">
      <c r="A23" s="15" t="s">
        <v>51</v>
      </c>
      <c r="B23" s="16">
        <v>0</v>
      </c>
      <c r="C23" s="3" t="s">
        <v>52</v>
      </c>
    </row>
    <row r="24" spans="1:4" ht="51" x14ac:dyDescent="0.2">
      <c r="A24" s="15" t="s">
        <v>42</v>
      </c>
      <c r="B24" s="16">
        <f>B14+B18-10080</f>
        <v>20720</v>
      </c>
      <c r="C24" s="3" t="s">
        <v>41</v>
      </c>
    </row>
    <row r="26" spans="1:4" ht="68" x14ac:dyDescent="0.2">
      <c r="A26" s="26" t="s">
        <v>60</v>
      </c>
      <c r="B26" s="27">
        <f>52*(40*25)+(520*9.5)+(500*12)+8000+600+800+3200</f>
        <v>75540</v>
      </c>
      <c r="C26" s="10" t="s">
        <v>57</v>
      </c>
    </row>
    <row r="27" spans="1:4" ht="50" customHeight="1" x14ac:dyDescent="0.2">
      <c r="A27" s="10"/>
      <c r="B27" s="17"/>
    </row>
    <row r="39" spans="1:2" x14ac:dyDescent="0.2">
      <c r="B39" s="8"/>
    </row>
    <row r="40" spans="1:2" x14ac:dyDescent="0.2">
      <c r="A4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 with Funding Sources</vt:lpstr>
      <vt:lpstr>Proposed LEAB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Spark</dc:creator>
  <cp:lastModifiedBy>Maya Spark</cp:lastModifiedBy>
  <dcterms:created xsi:type="dcterms:W3CDTF">2023-09-27T03:45:11Z</dcterms:created>
  <dcterms:modified xsi:type="dcterms:W3CDTF">2023-11-03T20:01:30Z</dcterms:modified>
</cp:coreProperties>
</file>